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xr:revisionPtr revIDLastSave="0" documentId="13_ncr:1_{177E19CB-14AC-4998-9EBF-800095BAD26A}" xr6:coauthVersionLast="36" xr6:coauthVersionMax="36" xr10:uidLastSave="{00000000-0000-0000-0000-000000000000}"/>
  <bookViews>
    <workbookView xWindow="-120" yWindow="-120" windowWidth="38640" windowHeight="21240" xr2:uid="{8656C16B-4765-45D6-A41F-68AF472BEC77}"/>
  </bookViews>
  <sheets>
    <sheet name="Tehtävien tulokset" sheetId="1" r:id="rId1"/>
    <sheet name="Tulokset taitoalueittain" sheetId="2" r:id="rId2"/>
    <sheet name=" Pisterajat ja persentiilit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8" i="2"/>
  <c r="C13" i="1" l="1"/>
  <c r="B16" i="2" s="1"/>
  <c r="C12" i="1"/>
  <c r="C11" i="1"/>
  <c r="B22" i="2" s="1"/>
  <c r="C25" i="1" l="1"/>
  <c r="C17" i="1"/>
  <c r="C16" i="1"/>
  <c r="B42" i="2" l="1"/>
  <c r="C22" i="1"/>
  <c r="B37" i="2" l="1"/>
  <c r="B21" i="2"/>
  <c r="B34" i="2" l="1"/>
  <c r="B33" i="2"/>
  <c r="B13" i="2"/>
  <c r="B27" i="2" s="1"/>
  <c r="B3" i="2"/>
  <c r="B23" i="2"/>
  <c r="B35" i="2" s="1"/>
  <c r="C24" i="1"/>
  <c r="B39" i="2" s="1"/>
  <c r="C23" i="1"/>
  <c r="B38" i="2" s="1"/>
  <c r="C21" i="1"/>
  <c r="B12" i="2" s="1"/>
  <c r="B26" i="2" s="1"/>
  <c r="C20" i="1"/>
  <c r="B11" i="2" s="1"/>
  <c r="B25" i="2" s="1"/>
  <c r="C18" i="1" l="1"/>
  <c r="B8" i="2" s="1"/>
  <c r="B31" i="2" s="1"/>
  <c r="B7" i="2"/>
  <c r="B30" i="2" s="1"/>
  <c r="B6" i="2"/>
  <c r="B29" i="2" s="1"/>
  <c r="C10" i="1"/>
  <c r="C9" i="1"/>
  <c r="B2" i="2" s="1"/>
  <c r="B41" i="2" s="1"/>
  <c r="C19" i="1" l="1"/>
</calcChain>
</file>

<file path=xl/sharedStrings.xml><?xml version="1.0" encoding="utf-8"?>
<sst xmlns="http://schemas.openxmlformats.org/spreadsheetml/2006/main" count="162" uniqueCount="149">
  <si>
    <t>Pisteet</t>
  </si>
  <si>
    <t>Etsi kirjoitusvirheet, oikeat vastaukset</t>
  </si>
  <si>
    <t>Oikeiden sanojen sanelukirjoitus, oikeat vastaukset</t>
  </si>
  <si>
    <t>Luksu, oikeat vastaukset</t>
  </si>
  <si>
    <t>Merkityksettömien sanojen sanelukirjoitus, oikeat vastaukset</t>
  </si>
  <si>
    <t>Täydennä tekstit, oikeat vastaukset</t>
  </si>
  <si>
    <t>Persentiilit</t>
  </si>
  <si>
    <t>Persentiililuku</t>
  </si>
  <si>
    <t>Luksu</t>
  </si>
  <si>
    <t>Etsi kirjoitusvirheet</t>
  </si>
  <si>
    <t>Sanelun oikeat sanat</t>
  </si>
  <si>
    <t>Sanelun merkityksettömät sanat</t>
  </si>
  <si>
    <t>Täydennä tekstit</t>
  </si>
  <si>
    <t>0-18</t>
  </si>
  <si>
    <t>0-13</t>
  </si>
  <si>
    <t>14-16</t>
  </si>
  <si>
    <t>40-42</t>
  </si>
  <si>
    <t>19-20</t>
  </si>
  <si>
    <t>21-22</t>
  </si>
  <si>
    <t>33-34</t>
  </si>
  <si>
    <t>56-57</t>
  </si>
  <si>
    <t>31-32</t>
  </si>
  <si>
    <t>61-62</t>
  </si>
  <si>
    <t>Tulokset persentiileinä: Lukemisen sujuvuus</t>
  </si>
  <si>
    <t>Oikeiden sanojen sanelukirjoitus</t>
  </si>
  <si>
    <t>Merkityksettömien sanojen sanelukirjoitus</t>
  </si>
  <si>
    <t>Tulokset persentiileinä: Luetun ymmärtäminen</t>
  </si>
  <si>
    <t>46-51</t>
  </si>
  <si>
    <t>Nimi:</t>
  </si>
  <si>
    <t>Oppilaitos:</t>
  </si>
  <si>
    <t>Ryhmä:</t>
  </si>
  <si>
    <t>Arvioinnin ajankohta (pvm):</t>
  </si>
  <si>
    <t>Toisen asteen DigiLukiseulan muuttujat</t>
  </si>
  <si>
    <t>Yksilötestin muuttujat</t>
  </si>
  <si>
    <t>Sanalistan lukeminen, käytetty aika (sekunteina)</t>
  </si>
  <si>
    <t>Pseudosanalistan lukeminen, käytetty aika (sekunteina)</t>
  </si>
  <si>
    <t>Tekstin lukeminen, sanoja / 3 min</t>
  </si>
  <si>
    <t>Tekstin lukeminen, virheet yhteensä</t>
  </si>
  <si>
    <t>Sanalista, oikein luetut</t>
  </si>
  <si>
    <t>Pseudosanalista, oikein luetut</t>
  </si>
  <si>
    <t>Tekstin lukeminen, oikeellisuusprosentti</t>
  </si>
  <si>
    <t>Luetun ymmärtäminen, "Digikuvaus", pisteet</t>
  </si>
  <si>
    <t>Luetun ymmärtäminen, "Tietotekniikka", pisteet</t>
  </si>
  <si>
    <t>Nopean kirjoittamisen tehtävä, käytetty aika (sekunteina)</t>
  </si>
  <si>
    <t xml:space="preserve"> DigiLukiseulan pisterajat ja persentiilit</t>
  </si>
  <si>
    <t>Yksilötestistön tehtävien pisterajat ja persentiilit</t>
  </si>
  <si>
    <t>0-40</t>
  </si>
  <si>
    <t>0-22</t>
  </si>
  <si>
    <t>0-20</t>
  </si>
  <si>
    <t>41-46</t>
  </si>
  <si>
    <t>21-24</t>
  </si>
  <si>
    <t>47-50</t>
  </si>
  <si>
    <t>17-19</t>
  </si>
  <si>
    <t>25-26</t>
  </si>
  <si>
    <t>51-53</t>
  </si>
  <si>
    <t>27-28</t>
  </si>
  <si>
    <t>54-55</t>
  </si>
  <si>
    <t>58-60</t>
  </si>
  <si>
    <t>63-64</t>
  </si>
  <si>
    <t>26-27</t>
  </si>
  <si>
    <t>66-67</t>
  </si>
  <si>
    <t>29-30</t>
  </si>
  <si>
    <t>68-69</t>
  </si>
  <si>
    <t>70-71</t>
  </si>
  <si>
    <t>72-73</t>
  </si>
  <si>
    <t>74-75</t>
  </si>
  <si>
    <t>36-37</t>
  </si>
  <si>
    <t>76-78</t>
  </si>
  <si>
    <t>38-39</t>
  </si>
  <si>
    <t>79-81</t>
  </si>
  <si>
    <t>82-85</t>
  </si>
  <si>
    <t>43-45</t>
  </si>
  <si>
    <t>86-90</t>
  </si>
  <si>
    <t>91-113</t>
  </si>
  <si>
    <t>52-79</t>
  </si>
  <si>
    <t>Sanalista, aika</t>
  </si>
  <si>
    <t>yli 35.0</t>
  </si>
  <si>
    <t>35.0-32.5</t>
  </si>
  <si>
    <t>32.4-29.3</t>
  </si>
  <si>
    <t>29.2-26.9</t>
  </si>
  <si>
    <t>26.8-23.4</t>
  </si>
  <si>
    <t>23.3-21.3</t>
  </si>
  <si>
    <t>21.2-19.0</t>
  </si>
  <si>
    <t>18.9-17.5</t>
  </si>
  <si>
    <t>alle 17.5</t>
  </si>
  <si>
    <t>Pseudosanalista, aika</t>
  </si>
  <si>
    <t>yli 1:11.2</t>
  </si>
  <si>
    <t>1:11.2-1:03.2</t>
  </si>
  <si>
    <t>1:03.1-56.3</t>
  </si>
  <si>
    <t>56.2-49.6</t>
  </si>
  <si>
    <t>49.5-44.5</t>
  </si>
  <si>
    <t>44.4-39.9</t>
  </si>
  <si>
    <t>39.8-36.2</t>
  </si>
  <si>
    <t>36.1-32.2</t>
  </si>
  <si>
    <t>alle 32.2</t>
  </si>
  <si>
    <t>Teksti, sanat yhteensä</t>
  </si>
  <si>
    <t>alle 265</t>
  </si>
  <si>
    <t>265-310</t>
  </si>
  <si>
    <t>311-332</t>
  </si>
  <si>
    <t>333-350</t>
  </si>
  <si>
    <t>351-380</t>
  </si>
  <si>
    <t>381-408</t>
  </si>
  <si>
    <t>409-433</t>
  </si>
  <si>
    <t>434-461</t>
  </si>
  <si>
    <t>yli 461</t>
  </si>
  <si>
    <t>Sanalista, oikein</t>
  </si>
  <si>
    <t>alle 28</t>
  </si>
  <si>
    <t>Pseudosanalista, oikein</t>
  </si>
  <si>
    <t>alle 19</t>
  </si>
  <si>
    <t>19-22</t>
  </si>
  <si>
    <t>23-24</t>
  </si>
  <si>
    <t>Oikein luetut sanat %</t>
  </si>
  <si>
    <t>alle 95.72</t>
  </si>
  <si>
    <t>95.72-96.98</t>
  </si>
  <si>
    <t>96.99-98.28</t>
  </si>
  <si>
    <t>98.29-98.87</t>
  </si>
  <si>
    <t>98.88-99.32</t>
  </si>
  <si>
    <t>99.33-99.71</t>
  </si>
  <si>
    <t>99.72-99.80</t>
  </si>
  <si>
    <t>99.81-100.00</t>
  </si>
  <si>
    <t>Tietotekniikka, pisteet</t>
  </si>
  <si>
    <t>alle 5</t>
  </si>
  <si>
    <t>Digikuvaus</t>
  </si>
  <si>
    <t>alle 12.5</t>
  </si>
  <si>
    <t>12.5-18.5</t>
  </si>
  <si>
    <t>19-21.5</t>
  </si>
  <si>
    <t>22-24</t>
  </si>
  <si>
    <t>29.5-30.5</t>
  </si>
  <si>
    <t>31-32.5</t>
  </si>
  <si>
    <t>33-36</t>
  </si>
  <si>
    <t>Nopea kirjoittaminen, aika</t>
  </si>
  <si>
    <t>yli 1:49</t>
  </si>
  <si>
    <t>1:49-1:38</t>
  </si>
  <si>
    <t>1:37-1:32</t>
  </si>
  <si>
    <t>1:31-1:24</t>
  </si>
  <si>
    <t>1:23-1:19</t>
  </si>
  <si>
    <t>1:18-1:15</t>
  </si>
  <si>
    <t>1:14-1:09</t>
  </si>
  <si>
    <t>1:08-1:05</t>
  </si>
  <si>
    <t>alle 1:05</t>
  </si>
  <si>
    <t>Luksu (sujuvuus virketasolla)</t>
  </si>
  <si>
    <t>Etsi kirjoitusvirheet (sujuvuus sanatasolla)</t>
  </si>
  <si>
    <t>Tulokset persentiileinä: Lukemisen tarkkuus</t>
  </si>
  <si>
    <t>Tulokset persentiileinä: Lukemisen nopeus</t>
  </si>
  <si>
    <t>Tietotekniikka</t>
  </si>
  <si>
    <t>Aika tai pisteet</t>
  </si>
  <si>
    <t>Tulokset persentiileinä: Kirjoittamisen oikeellisuus ja nopeus</t>
  </si>
  <si>
    <t>24.5-27</t>
  </si>
  <si>
    <t>27.5-29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</si>
</sst>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5\-\6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Fill="1" applyBorder="1" applyAlignment="1">
      <alignment horizontal="right"/>
    </xf>
    <xf numFmtId="0" fontId="2" fillId="3" borderId="1" xfId="0" applyFont="1" applyFill="1" applyBorder="1"/>
    <xf numFmtId="0" fontId="1" fillId="3" borderId="1" xfId="0" applyFont="1" applyFill="1" applyBorder="1"/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" fillId="2" borderId="2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/>
    <xf numFmtId="1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2" fillId="0" borderId="5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Lukemisen</a:t>
            </a:r>
            <a:r>
              <a:rPr lang="fi-FI" baseline="0"/>
              <a:t> sujuvuus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'Tulokset taitoalueittain'!$A$2:$A$3</c:f>
              <c:strCache>
                <c:ptCount val="2"/>
                <c:pt idx="0">
                  <c:v>Luksu (sujuvuus virketasolla)</c:v>
                </c:pt>
                <c:pt idx="1">
                  <c:v>Etsi kirjoitusvirheet (sujuvuus sanatasolla)</c:v>
                </c:pt>
              </c:strCache>
            </c:strRef>
          </c:cat>
          <c:val>
            <c:numRef>
              <c:f>'Tulokset taitoalueittain'!$B$2:$B$3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F-41A5-9E9B-AE6F0563965A}"/>
            </c:ext>
          </c:extLst>
        </c:ser>
        <c:ser>
          <c:idx val="1"/>
          <c:order val="1"/>
          <c:tx>
            <c:strRef>
              <c:f>'Tulokset taitoalueittain'!$B$41:$B$42</c:f>
              <c:strCache>
                <c:ptCount val="2"/>
                <c:pt idx="0">
                  <c:v>95</c:v>
                </c:pt>
                <c:pt idx="1">
                  <c:v>95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'Tulokset taitoalueittain'!$B$41:$B$42</c:f>
              <c:numCache>
                <c:formatCode>General</c:formatCode>
                <c:ptCount val="2"/>
                <c:pt idx="0">
                  <c:v>95</c:v>
                </c:pt>
                <c:pt idx="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A-4A51-9DF2-037E45A227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748749135"/>
        <c:axId val="759478735"/>
      </c:barChart>
      <c:catAx>
        <c:axId val="748749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9478735"/>
        <c:crosses val="autoZero"/>
        <c:auto val="1"/>
        <c:lblAlgn val="ctr"/>
        <c:lblOffset val="100"/>
        <c:noMultiLvlLbl val="0"/>
      </c:catAx>
      <c:valAx>
        <c:axId val="759478735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48749135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Lukemisen nopeus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3025663580246911"/>
          <c:y val="0.17171296296296296"/>
          <c:w val="0.62519907407407405"/>
          <c:h val="0.7208876494604841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'Tulokset taitoalueittain'!$A$6:$A$8</c:f>
              <c:strCache>
                <c:ptCount val="3"/>
                <c:pt idx="0">
                  <c:v>Sanalista, aika</c:v>
                </c:pt>
                <c:pt idx="1">
                  <c:v>Pseudosanalista, aika</c:v>
                </c:pt>
                <c:pt idx="2">
                  <c:v>Teksti, sanat yhteensä</c:v>
                </c:pt>
              </c:strCache>
            </c:strRef>
          </c:cat>
          <c:val>
            <c:numRef>
              <c:f>'Tulokset taitoalueittain'!$B$6:$B$8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A-4E9C-89EF-27148C4093E5}"/>
            </c:ext>
          </c:extLst>
        </c:ser>
        <c:ser>
          <c:idx val="1"/>
          <c:order val="1"/>
          <c:tx>
            <c:strRef>
              <c:f>'Tulokset taitoalueittain'!$B$29:$B$31</c:f>
              <c:strCache>
                <c:ptCount val="3"/>
                <c:pt idx="0">
                  <c:v>96</c:v>
                </c:pt>
                <c:pt idx="1">
                  <c:v>96</c:v>
                </c:pt>
                <c:pt idx="2">
                  <c:v>96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'Tulokset taitoalueittain'!$B$29:$B$31</c:f>
              <c:numCache>
                <c:formatCode>General</c:formatCode>
                <c:ptCount val="3"/>
                <c:pt idx="0">
                  <c:v>96</c:v>
                </c:pt>
                <c:pt idx="1">
                  <c:v>96</c:v>
                </c:pt>
                <c:pt idx="2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8-42FB-96DE-0E289C48ED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756063295"/>
        <c:axId val="754341519"/>
      </c:barChart>
      <c:catAx>
        <c:axId val="756063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4341519"/>
        <c:crosses val="autoZero"/>
        <c:auto val="1"/>
        <c:lblAlgn val="ctr"/>
        <c:lblOffset val="100"/>
        <c:noMultiLvlLbl val="0"/>
      </c:catAx>
      <c:valAx>
        <c:axId val="7543415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6063295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Lukemisen tarkkuus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'Tulokset taitoalueittain'!$A$11:$A$13</c:f>
              <c:strCache>
                <c:ptCount val="3"/>
                <c:pt idx="0">
                  <c:v>Sanalista, oikein</c:v>
                </c:pt>
                <c:pt idx="1">
                  <c:v>Pseudosanalista, oikein</c:v>
                </c:pt>
                <c:pt idx="2">
                  <c:v>Oikein luetut sanat %</c:v>
                </c:pt>
              </c:strCache>
            </c:strRef>
          </c:cat>
          <c:val>
            <c:numRef>
              <c:f>'Tulokset taitoalueittain'!$B$11:$B$13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B-482D-B8CA-DFA2213F23F0}"/>
            </c:ext>
          </c:extLst>
        </c:ser>
        <c:ser>
          <c:idx val="1"/>
          <c:order val="1"/>
          <c:tx>
            <c:strRef>
              <c:f>'Tulokset taitoalueittain'!$B$25:$B$27</c:f>
              <c:strCache>
                <c:ptCount val="3"/>
                <c:pt idx="0">
                  <c:v>36</c:v>
                </c:pt>
                <c:pt idx="1">
                  <c:v>92</c:v>
                </c:pt>
                <c:pt idx="2">
                  <c:v>92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'Tulokset taitoalueittain'!$B$25:$B$27</c:f>
              <c:numCache>
                <c:formatCode>General</c:formatCode>
                <c:ptCount val="3"/>
                <c:pt idx="0">
                  <c:v>36</c:v>
                </c:pt>
                <c:pt idx="1">
                  <c:v>92</c:v>
                </c:pt>
                <c:pt idx="2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7-438B-9B9A-9275B7B466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57862671"/>
        <c:axId val="576120895"/>
      </c:barChart>
      <c:catAx>
        <c:axId val="8578626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76120895"/>
        <c:crosses val="autoZero"/>
        <c:auto val="1"/>
        <c:lblAlgn val="ctr"/>
        <c:lblOffset val="100"/>
        <c:noMultiLvlLbl val="0"/>
      </c:catAx>
      <c:valAx>
        <c:axId val="576120895"/>
        <c:scaling>
          <c:orientation val="minMax"/>
          <c:max val="9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57862671"/>
        <c:crosses val="autoZero"/>
        <c:crossBetween val="between"/>
        <c:majorUnit val="8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Luetun ymmärtäminen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9778070987654325"/>
          <c:y val="0.17171296296296296"/>
          <c:w val="0.75266373456790125"/>
          <c:h val="0.7208876494604841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'Tulokset taitoalueittain'!$A$16:$A$18</c:f>
              <c:strCache>
                <c:ptCount val="3"/>
                <c:pt idx="0">
                  <c:v>Täydennä tekstit</c:v>
                </c:pt>
                <c:pt idx="1">
                  <c:v>Tietotekniikka</c:v>
                </c:pt>
                <c:pt idx="2">
                  <c:v>Digikuvaus</c:v>
                </c:pt>
              </c:strCache>
            </c:strRef>
          </c:cat>
          <c:val>
            <c:numRef>
              <c:f>'Tulokset taitoalueittain'!$B$16:$B$18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9-4DE8-A52A-AA30A4C76956}"/>
            </c:ext>
          </c:extLst>
        </c:ser>
        <c:ser>
          <c:idx val="1"/>
          <c:order val="1"/>
          <c:tx>
            <c:strRef>
              <c:f>'Tulokset taitoalueittain'!$B$37:$B$39</c:f>
              <c:strCache>
                <c:ptCount val="3"/>
                <c:pt idx="0">
                  <c:v>95</c:v>
                </c:pt>
                <c:pt idx="1">
                  <c:v>85</c:v>
                </c:pt>
                <c:pt idx="2">
                  <c:v>96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'Tulokset taitoalueittain'!$B$37:$B$39</c:f>
              <c:numCache>
                <c:formatCode>General</c:formatCode>
                <c:ptCount val="3"/>
                <c:pt idx="0">
                  <c:v>95</c:v>
                </c:pt>
                <c:pt idx="1">
                  <c:v>85</c:v>
                </c:pt>
                <c:pt idx="2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B-435D-8B63-A6E278632C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50978911"/>
        <c:axId val="753496767"/>
      </c:barChart>
      <c:catAx>
        <c:axId val="85097891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3496767"/>
        <c:crosses val="autoZero"/>
        <c:auto val="1"/>
        <c:lblAlgn val="ctr"/>
        <c:lblOffset val="100"/>
        <c:noMultiLvlLbl val="0"/>
      </c:catAx>
      <c:valAx>
        <c:axId val="753496767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50978911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Kirjoittamisen oikeellisuus ja nopeus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4462438271604939"/>
          <c:y val="0.19486111111111112"/>
          <c:w val="0.63021080246913586"/>
          <c:h val="0.7208876494604841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'Tulokset taitoalueittain'!$A$21:$A$23</c:f>
              <c:strCache>
                <c:ptCount val="3"/>
                <c:pt idx="0">
                  <c:v>Merkityksettömien sanojen sanelukirjoitus</c:v>
                </c:pt>
                <c:pt idx="1">
                  <c:v>Oikeiden sanojen sanelukirjoitus</c:v>
                </c:pt>
                <c:pt idx="2">
                  <c:v>Nopea kirjoittaminen, aika</c:v>
                </c:pt>
              </c:strCache>
            </c:strRef>
          </c:cat>
          <c:val>
            <c:numRef>
              <c:f>'Tulokset taitoalueittain'!$B$21:$B$23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7-49F0-8F81-AA463D975E97}"/>
            </c:ext>
          </c:extLst>
        </c:ser>
        <c:ser>
          <c:idx val="1"/>
          <c:order val="1"/>
          <c:tx>
            <c:strRef>
              <c:f>'Tulokset taitoalueittain'!$B$33:$B$35</c:f>
              <c:strCache>
                <c:ptCount val="3"/>
                <c:pt idx="0">
                  <c:v>95</c:v>
                </c:pt>
                <c:pt idx="1">
                  <c:v>95</c:v>
                </c:pt>
                <c:pt idx="2">
                  <c:v>96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'Tulokset taitoalueittain'!$B$33:$B$35</c:f>
              <c:numCache>
                <c:formatCode>General</c:formatCode>
                <c:ptCount val="3"/>
                <c:pt idx="0">
                  <c:v>95</c:v>
                </c:pt>
                <c:pt idx="1">
                  <c:v>95</c:v>
                </c:pt>
                <c:pt idx="2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0A-4CA5-8C99-7EC7483456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752715343"/>
        <c:axId val="759480399"/>
      </c:barChart>
      <c:catAx>
        <c:axId val="752715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9480399"/>
        <c:crosses val="autoZero"/>
        <c:auto val="1"/>
        <c:lblAlgn val="ctr"/>
        <c:lblOffset val="100"/>
        <c:noMultiLvlLbl val="0"/>
      </c:catAx>
      <c:valAx>
        <c:axId val="75948039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2715343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26</xdr:row>
      <xdr:rowOff>138112</xdr:rowOff>
    </xdr:from>
    <xdr:to>
      <xdr:col>12</xdr:col>
      <xdr:colOff>526875</xdr:colOff>
      <xdr:row>41</xdr:row>
      <xdr:rowOff>23812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2E4737AD-2F75-45D9-8897-87F176CAB1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142872</xdr:colOff>
      <xdr:row>0</xdr:row>
      <xdr:rowOff>223837</xdr:rowOff>
    </xdr:from>
    <xdr:to>
      <xdr:col>12</xdr:col>
      <xdr:colOff>526872</xdr:colOff>
      <xdr:row>12</xdr:row>
      <xdr:rowOff>223837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155ED189-4247-4F0C-9D51-07CCDE1D19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28575</xdr:colOff>
      <xdr:row>0</xdr:row>
      <xdr:rowOff>223837</xdr:rowOff>
    </xdr:from>
    <xdr:to>
      <xdr:col>23</xdr:col>
      <xdr:colOff>412575</xdr:colOff>
      <xdr:row>12</xdr:row>
      <xdr:rowOff>223837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DB17ACB5-D796-4379-854B-BB30CE69A0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28575</xdr:colOff>
      <xdr:row>13</xdr:row>
      <xdr:rowOff>119062</xdr:rowOff>
    </xdr:from>
    <xdr:to>
      <xdr:col>23</xdr:col>
      <xdr:colOff>412575</xdr:colOff>
      <xdr:row>26</xdr:row>
      <xdr:rowOff>4762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994E1579-2A1F-486E-906A-A580A4ABB2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142875</xdr:colOff>
      <xdr:row>13</xdr:row>
      <xdr:rowOff>119062</xdr:rowOff>
    </xdr:from>
    <xdr:to>
      <xdr:col>12</xdr:col>
      <xdr:colOff>526875</xdr:colOff>
      <xdr:row>26</xdr:row>
      <xdr:rowOff>4762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66CDC344-9472-4284-9A6A-A5A9455E49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Mukautettu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7CBAC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5E230-7013-4AC7-A2D6-469847745319}">
  <dimension ref="A2:C25"/>
  <sheetViews>
    <sheetView tabSelected="1" topLeftCell="A11" workbookViewId="0">
      <selection activeCell="B11" sqref="B11"/>
    </sheetView>
  </sheetViews>
  <sheetFormatPr defaultRowHeight="15" x14ac:dyDescent="0.25"/>
  <cols>
    <col min="1" max="1" width="62.28515625" customWidth="1"/>
    <col min="2" max="2" width="19.42578125" customWidth="1"/>
    <col min="3" max="3" width="20.5703125" customWidth="1"/>
  </cols>
  <sheetData>
    <row r="2" spans="1:3" ht="18" x14ac:dyDescent="0.25">
      <c r="A2" s="22" t="s">
        <v>29</v>
      </c>
      <c r="B2" s="4"/>
      <c r="C2" s="3"/>
    </row>
    <row r="3" spans="1:3" ht="18" x14ac:dyDescent="0.25">
      <c r="A3" s="22" t="s">
        <v>28</v>
      </c>
      <c r="C3" s="3"/>
    </row>
    <row r="4" spans="1:3" ht="18" x14ac:dyDescent="0.25">
      <c r="A4" s="22" t="s">
        <v>30</v>
      </c>
      <c r="C4" s="3"/>
    </row>
    <row r="5" spans="1:3" ht="18" x14ac:dyDescent="0.25">
      <c r="A5" s="22" t="s">
        <v>31</v>
      </c>
      <c r="C5" s="5"/>
    </row>
    <row r="8" spans="1:3" ht="18" x14ac:dyDescent="0.25">
      <c r="A8" s="8" t="s">
        <v>32</v>
      </c>
      <c r="B8" s="8" t="s">
        <v>0</v>
      </c>
      <c r="C8" s="8" t="s">
        <v>6</v>
      </c>
    </row>
    <row r="9" spans="1:3" ht="18" x14ac:dyDescent="0.25">
      <c r="A9" s="11" t="s">
        <v>3</v>
      </c>
      <c r="B9" s="12"/>
      <c r="C9" s="13">
        <f>IF(B9&lt;41,5,IF(B9&lt;47,10,IF(B9&lt;51,15,IF(B9&lt;54,20,IF(B9&lt;56,25,IF(B9&lt;58,30,IF(B9&lt;61,35,IF(B9&lt;63,40,IF(B9&lt;65,45,IF(B9&lt;66,50,IF(B9&lt;68,55,IF(B9&lt;70,60,IF(B9&lt;72,65,IF(B9&lt;74,70,IF(B9&lt;76,75,IF(B9&lt;79,80,IF(B9&lt;82,85,IF(B9&lt;86,90,IF(B9&lt;91,95,IF(B9&gt;=113,100,))))))))))))))))))))</f>
        <v>5</v>
      </c>
    </row>
    <row r="10" spans="1:3" ht="18" x14ac:dyDescent="0.25">
      <c r="A10" s="11" t="s">
        <v>1</v>
      </c>
      <c r="B10" s="12"/>
      <c r="C10" s="13">
        <f>IF(B10&lt;16,5,IF(B10&lt;17,10,IF(B10&lt;20,15,IF(B10&lt;21,20,IF(B10&lt;23,25,IF(B10&lt;24,30,IF(B10&lt;25,35,IF(B10&lt;26,40,IF(B10&lt;28,45,IF(B10&lt;29,50,IF(B10&lt;31,55,IF(B10&lt;34,60,IF(B10&lt;35,65,IF(B10&lt;36,70,IF(B10&lt;38,75,IF(B10&lt;40,80,IF(B10&lt;43,85,IF(B10&lt;46,90,IF(B10&lt;52,95,IF(B10&gt;=79,100,))))))))))))))))))))</f>
        <v>5</v>
      </c>
    </row>
    <row r="11" spans="1:3" ht="18" x14ac:dyDescent="0.25">
      <c r="A11" s="11" t="s">
        <v>2</v>
      </c>
      <c r="B11" s="12"/>
      <c r="C11" s="13">
        <f>IF(B11&lt;23,5,IF(B11&lt;24,15,IF(B11&lt;25,45,IF(B11=25,100))))</f>
        <v>5</v>
      </c>
    </row>
    <row r="12" spans="1:3" ht="18" x14ac:dyDescent="0.25">
      <c r="A12" s="11" t="s">
        <v>4</v>
      </c>
      <c r="B12" s="12"/>
      <c r="C12" s="13">
        <f>IF(B12&lt;19,5,IF(B12&lt;21,10,IF(B12&lt;22,15,IF(B12&lt;23,25,IF(B12&lt;24,45,IF(B12&lt;25,70,IF(B12=25,100)))))))</f>
        <v>5</v>
      </c>
    </row>
    <row r="13" spans="1:3" ht="18" x14ac:dyDescent="0.25">
      <c r="A13" s="11" t="s">
        <v>5</v>
      </c>
      <c r="B13" s="12"/>
      <c r="C13" s="13">
        <f>IF(B13&lt;21,5,IF(B13&lt;25,10,IF(B13&lt;27,15,IF(B13&lt;29,20,IF(B13&lt;30,25,IF(B13&lt;31,35,IF(B13&lt;32,40,IF(B13&lt;33,50,IF(B13&lt;34,65,IF(B13&lt;35,75,IF(B13&lt;36,85,IF(B13&lt;37,90,IF(B13&lt;38,95,IF(B13=38,100))))))))))))))</f>
        <v>5</v>
      </c>
    </row>
    <row r="15" spans="1:3" ht="18" x14ac:dyDescent="0.25">
      <c r="A15" s="8" t="s">
        <v>33</v>
      </c>
      <c r="B15" s="8" t="s">
        <v>145</v>
      </c>
      <c r="C15" s="8" t="s">
        <v>6</v>
      </c>
    </row>
    <row r="16" spans="1:3" ht="18" x14ac:dyDescent="0.25">
      <c r="A16" s="11" t="s">
        <v>34</v>
      </c>
      <c r="B16" s="34"/>
      <c r="C16" s="13">
        <f>IF(B16="",4,IF(B16&gt;35,4,IF(B16&gt;32.4,11,IF(B16&gt;29.2,23,IF(B16&gt;26.8,40,IF(B16&gt;23.3,60,IF(B16&gt;21.2,77,IF(B16&gt;18.9,89,IF(B16&gt;=17.5,96,IF(B16&lt;17.5,100,))))))))))</f>
        <v>4</v>
      </c>
    </row>
    <row r="17" spans="1:3" ht="18" x14ac:dyDescent="0.25">
      <c r="A17" s="11" t="s">
        <v>35</v>
      </c>
      <c r="B17" s="34"/>
      <c r="C17" s="13">
        <f>IF(B17="",4,IF(B17&gt;71.2,4,IF(B17&gt;63.1,11,IF(B17&gt;56.2,23,IF(B17&gt;49.5,40,IF(B17&gt;44.4,60,IF(B17&gt;39.8,77,IF(B17&gt;36.1,89,IF(B17&gt;=32.2,96,IF(B17&lt;32.2,100,))))))))))</f>
        <v>4</v>
      </c>
    </row>
    <row r="18" spans="1:3" ht="18" x14ac:dyDescent="0.25">
      <c r="A18" s="11" t="s">
        <v>36</v>
      </c>
      <c r="B18" s="33"/>
      <c r="C18" s="13">
        <f>IF(B18&lt;265,4,IF(B18&lt;311,11,IF(B18&lt;333,23,IF(B18&lt;351,40,IF(B18&lt;381,60,IF(B18&lt;409,77,IF(B18&lt;434,89,IF(B18&lt;=461,96,IF(B18&gt;461,100,)))))))))</f>
        <v>4</v>
      </c>
    </row>
    <row r="19" spans="1:3" ht="18" x14ac:dyDescent="0.25">
      <c r="A19" s="11" t="s">
        <v>37</v>
      </c>
      <c r="B19" s="33"/>
      <c r="C19" s="13">
        <f t="shared" ref="C19" si="0">IF(B19&lt;79,4,IF(B19&lt;92,11,IF(B19&lt;104,23,IF(B19&lt;113,40,IF(B19&lt;122,60,IF(B19&lt;131,77,IF(B19&lt;143,89,IF(B19&lt;=153,96,IF(B19&gt;153,100,)))))))))</f>
        <v>4</v>
      </c>
    </row>
    <row r="20" spans="1:3" ht="18" x14ac:dyDescent="0.25">
      <c r="A20" s="11" t="s">
        <v>38</v>
      </c>
      <c r="B20" s="33"/>
      <c r="C20" s="13">
        <f>IF(B20&lt;28,4,IF(B20&lt;29,11,IF(B20&lt;30,23,IF(B20=30,40))))</f>
        <v>4</v>
      </c>
    </row>
    <row r="21" spans="1:3" ht="18" x14ac:dyDescent="0.25">
      <c r="A21" s="11" t="s">
        <v>39</v>
      </c>
      <c r="B21" s="33"/>
      <c r="C21" s="13">
        <f>IF(B21&lt;19,4,IF(B21&lt;23,11,IF(B21&lt;25,23,IF(B21&lt;27,40,IF(B21&lt;28,60,IF(B21&lt;29,77,IF(B21&lt;30,89,IF(B21=30,96))))))))</f>
        <v>4</v>
      </c>
    </row>
    <row r="22" spans="1:3" ht="18" x14ac:dyDescent="0.25">
      <c r="A22" s="11" t="s">
        <v>40</v>
      </c>
      <c r="B22" s="31"/>
      <c r="C22" s="13">
        <f>IF(B22&lt;95.72,4,IF(B22&lt;96.99,11,IF(B22&lt;98.29,23,IF(B22&lt;98.88,40,IF(B22&lt;99.33,60,IF(B22&lt;99.72,77,IF(B22&lt;99.81,89,IF(B22&lt;=100,96))))))))</f>
        <v>4</v>
      </c>
    </row>
    <row r="23" spans="1:3" ht="18" x14ac:dyDescent="0.25">
      <c r="A23" s="11" t="s">
        <v>42</v>
      </c>
      <c r="B23" s="33"/>
      <c r="C23" s="13">
        <f>IF(B23&lt;5,4,IF(B23&lt;7,11,IF(B23&lt;8,23,IF(B23&lt;9,40,IF(B23&lt;10,60,IF(B23&lt;11,77,IF(B23=11,89)))))))</f>
        <v>4</v>
      </c>
    </row>
    <row r="24" spans="1:3" ht="18" x14ac:dyDescent="0.25">
      <c r="A24" s="11" t="s">
        <v>41</v>
      </c>
      <c r="B24" s="33"/>
      <c r="C24" s="13">
        <f>IF(B24&lt;12.5,4,IF(B24&lt;19,11,IF(B24&lt;22,23,IF(B24&lt;24.5,40,IF(B24&lt;27.5,60,IF(B24&lt;29.5,77,IF(B24&lt;31,89,IF(B24&lt;33,96,IF(B24&lt;=36,100,)))))))))</f>
        <v>4</v>
      </c>
    </row>
    <row r="25" spans="1:3" ht="18" x14ac:dyDescent="0.25">
      <c r="A25" s="11" t="s">
        <v>43</v>
      </c>
      <c r="B25" s="32"/>
      <c r="C25" s="13">
        <f>IF(B25="",4,IF(B25&gt;109,4,IF(B25&gt;97,11,IF(B25&gt;91,23,IF(B25&gt;83,40,IF(B25&gt;78,60,IF(B25&gt;74,77,IF(B25&gt;68,89,IF(B25&gt;65,96,IF(B25&lt;65,100,))))))))))</f>
        <v>4</v>
      </c>
    </row>
  </sheetData>
  <pageMargins left="0.7" right="0.7" top="0.75" bottom="0.75" header="0.3" footer="0.3"/>
  <pageSetup paperSize="9" orientation="portrait" horizontalDpi="300" verticalDpi="300" r:id="rId1"/>
  <ignoredErrors>
    <ignoredError sqref="C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33B39-76F4-4F0D-874F-EB40CB746F3B}">
  <dimension ref="A1:B42"/>
  <sheetViews>
    <sheetView topLeftCell="C8" workbookViewId="0">
      <selection sqref="A1:B1048576"/>
    </sheetView>
  </sheetViews>
  <sheetFormatPr defaultRowHeight="15" x14ac:dyDescent="0.25"/>
  <cols>
    <col min="1" max="1" width="60.42578125" hidden="1" customWidth="1"/>
    <col min="2" max="2" width="10.5703125" hidden="1" customWidth="1"/>
  </cols>
  <sheetData>
    <row r="1" spans="1:2" ht="18" x14ac:dyDescent="0.25">
      <c r="A1" s="9" t="s">
        <v>23</v>
      </c>
      <c r="B1" s="9"/>
    </row>
    <row r="2" spans="1:2" ht="18" x14ac:dyDescent="0.25">
      <c r="A2" s="6" t="s">
        <v>140</v>
      </c>
      <c r="B2" s="6">
        <f>'Tehtävien tulokset'!C9</f>
        <v>5</v>
      </c>
    </row>
    <row r="3" spans="1:2" ht="18" x14ac:dyDescent="0.25">
      <c r="A3" s="6" t="s">
        <v>141</v>
      </c>
      <c r="B3" s="6">
        <f>'Tehtävien tulokset'!C10</f>
        <v>5</v>
      </c>
    </row>
    <row r="4" spans="1:2" ht="18" x14ac:dyDescent="0.25">
      <c r="A4" s="2"/>
    </row>
    <row r="5" spans="1:2" ht="18" x14ac:dyDescent="0.25">
      <c r="A5" s="9" t="s">
        <v>143</v>
      </c>
      <c r="B5" s="9"/>
    </row>
    <row r="6" spans="1:2" ht="18" x14ac:dyDescent="0.25">
      <c r="A6" s="6" t="s">
        <v>75</v>
      </c>
      <c r="B6" s="6">
        <f>'Tehtävien tulokset'!C16</f>
        <v>4</v>
      </c>
    </row>
    <row r="7" spans="1:2" ht="18" x14ac:dyDescent="0.25">
      <c r="A7" s="6" t="s">
        <v>85</v>
      </c>
      <c r="B7" s="6">
        <f>'Tehtävien tulokset'!C17</f>
        <v>4</v>
      </c>
    </row>
    <row r="8" spans="1:2" ht="18" x14ac:dyDescent="0.25">
      <c r="A8" s="6" t="s">
        <v>95</v>
      </c>
      <c r="B8" s="6">
        <f>'Tehtävien tulokset'!C18</f>
        <v>4</v>
      </c>
    </row>
    <row r="9" spans="1:2" ht="18" x14ac:dyDescent="0.25">
      <c r="A9" s="2"/>
    </row>
    <row r="10" spans="1:2" ht="18" x14ac:dyDescent="0.25">
      <c r="A10" s="9" t="s">
        <v>142</v>
      </c>
      <c r="B10" s="9"/>
    </row>
    <row r="11" spans="1:2" ht="18" x14ac:dyDescent="0.25">
      <c r="A11" s="6" t="s">
        <v>105</v>
      </c>
      <c r="B11" s="6">
        <f>'Tehtävien tulokset'!C20</f>
        <v>4</v>
      </c>
    </row>
    <row r="12" spans="1:2" ht="18" x14ac:dyDescent="0.25">
      <c r="A12" s="6" t="s">
        <v>107</v>
      </c>
      <c r="B12" s="6">
        <f>'Tehtävien tulokset'!C21</f>
        <v>4</v>
      </c>
    </row>
    <row r="13" spans="1:2" ht="18" x14ac:dyDescent="0.25">
      <c r="A13" s="6" t="s">
        <v>111</v>
      </c>
      <c r="B13" s="6">
        <f>'Tehtävien tulokset'!C22</f>
        <v>4</v>
      </c>
    </row>
    <row r="14" spans="1:2" ht="18" x14ac:dyDescent="0.25">
      <c r="A14" s="2"/>
    </row>
    <row r="15" spans="1:2" ht="18" x14ac:dyDescent="0.25">
      <c r="A15" s="9" t="s">
        <v>26</v>
      </c>
      <c r="B15" s="9"/>
    </row>
    <row r="16" spans="1:2" ht="18" x14ac:dyDescent="0.25">
      <c r="A16" s="6" t="s">
        <v>12</v>
      </c>
      <c r="B16" s="6">
        <f>'Tehtävien tulokset'!C13</f>
        <v>5</v>
      </c>
    </row>
    <row r="17" spans="1:2" ht="18" x14ac:dyDescent="0.25">
      <c r="A17" s="6" t="s">
        <v>144</v>
      </c>
      <c r="B17" s="6">
        <f>'Tehtävien tulokset'!C23</f>
        <v>4</v>
      </c>
    </row>
    <row r="18" spans="1:2" ht="18" x14ac:dyDescent="0.25">
      <c r="A18" s="6" t="s">
        <v>122</v>
      </c>
      <c r="B18" s="6">
        <f>'Tehtävien tulokset'!C24</f>
        <v>4</v>
      </c>
    </row>
    <row r="20" spans="1:2" ht="18" x14ac:dyDescent="0.25">
      <c r="A20" s="9" t="s">
        <v>146</v>
      </c>
      <c r="B20" s="9"/>
    </row>
    <row r="21" spans="1:2" ht="18" x14ac:dyDescent="0.25">
      <c r="A21" s="6" t="s">
        <v>25</v>
      </c>
      <c r="B21" s="6">
        <f>'Tehtävien tulokset'!C12</f>
        <v>5</v>
      </c>
    </row>
    <row r="22" spans="1:2" ht="18" x14ac:dyDescent="0.25">
      <c r="A22" s="6" t="s">
        <v>24</v>
      </c>
      <c r="B22" s="6">
        <f>'Tehtävien tulokset'!C11</f>
        <v>5</v>
      </c>
    </row>
    <row r="23" spans="1:2" ht="18" x14ac:dyDescent="0.25">
      <c r="A23" s="7" t="s">
        <v>130</v>
      </c>
      <c r="B23" s="7">
        <f>'Tehtävien tulokset'!C25</f>
        <v>4</v>
      </c>
    </row>
    <row r="24" spans="1:2" ht="18" x14ac:dyDescent="0.25">
      <c r="A24" s="23"/>
    </row>
    <row r="25" spans="1:2" x14ac:dyDescent="0.25">
      <c r="A25" s="4"/>
      <c r="B25">
        <f>40-B11</f>
        <v>36</v>
      </c>
    </row>
    <row r="26" spans="1:2" x14ac:dyDescent="0.25">
      <c r="A26" s="4"/>
      <c r="B26">
        <f>96-B12</f>
        <v>92</v>
      </c>
    </row>
    <row r="27" spans="1:2" x14ac:dyDescent="0.25">
      <c r="B27">
        <f>96-B13</f>
        <v>92</v>
      </c>
    </row>
    <row r="29" spans="1:2" x14ac:dyDescent="0.25">
      <c r="B29">
        <f>100-B6</f>
        <v>96</v>
      </c>
    </row>
    <row r="30" spans="1:2" x14ac:dyDescent="0.25">
      <c r="B30">
        <f>100-B7</f>
        <v>96</v>
      </c>
    </row>
    <row r="31" spans="1:2" x14ac:dyDescent="0.25">
      <c r="B31">
        <f>100-B8</f>
        <v>96</v>
      </c>
    </row>
    <row r="33" spans="2:2" x14ac:dyDescent="0.25">
      <c r="B33">
        <f>100-B21</f>
        <v>95</v>
      </c>
    </row>
    <row r="34" spans="2:2" x14ac:dyDescent="0.25">
      <c r="B34">
        <f>100-B22</f>
        <v>95</v>
      </c>
    </row>
    <row r="35" spans="2:2" x14ac:dyDescent="0.25">
      <c r="B35">
        <f>100-B23</f>
        <v>96</v>
      </c>
    </row>
    <row r="37" spans="2:2" x14ac:dyDescent="0.25">
      <c r="B37">
        <f>100-B16</f>
        <v>95</v>
      </c>
    </row>
    <row r="38" spans="2:2" x14ac:dyDescent="0.25">
      <c r="B38">
        <f>89-B17</f>
        <v>85</v>
      </c>
    </row>
    <row r="39" spans="2:2" x14ac:dyDescent="0.25">
      <c r="B39">
        <f>100-B18</f>
        <v>96</v>
      </c>
    </row>
    <row r="41" spans="2:2" x14ac:dyDescent="0.25">
      <c r="B41">
        <f>100-B2</f>
        <v>95</v>
      </c>
    </row>
    <row r="42" spans="2:2" x14ac:dyDescent="0.25">
      <c r="B42">
        <f>100-B3</f>
        <v>95</v>
      </c>
    </row>
  </sheetData>
  <pageMargins left="0.7" right="0.7" top="0.75" bottom="0.75" header="0.3" footer="0.3"/>
  <pageSetup paperSize="9" orientation="portrait" verticalDpi="0" r:id="rId1"/>
  <ignoredErrors>
    <ignoredError sqref="B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2D7F2-EEA0-40CD-8426-A0875220B44B}">
  <dimension ref="A1:R22"/>
  <sheetViews>
    <sheetView topLeftCell="K1" workbookViewId="0">
      <selection activeCell="J22" sqref="J22"/>
    </sheetView>
  </sheetViews>
  <sheetFormatPr defaultRowHeight="15" x14ac:dyDescent="0.25"/>
  <cols>
    <col min="1" max="1" width="19.42578125" customWidth="1"/>
    <col min="2" max="2" width="20.5703125" customWidth="1"/>
    <col min="3" max="3" width="19.7109375" customWidth="1"/>
    <col min="4" max="4" width="25.5703125" customWidth="1"/>
    <col min="5" max="5" width="34.42578125" customWidth="1"/>
    <col min="6" max="6" width="32.7109375" customWidth="1"/>
    <col min="7" max="7" width="10" customWidth="1"/>
    <col min="8" max="8" width="16.42578125" customWidth="1"/>
    <col min="9" max="9" width="22.85546875" customWidth="1"/>
    <col min="10" max="10" width="23.7109375" customWidth="1"/>
    <col min="11" max="11" width="25.28515625" customWidth="1"/>
    <col min="12" max="12" width="21" customWidth="1"/>
    <col min="13" max="13" width="24.85546875" customWidth="1"/>
    <col min="14" max="14" width="23.28515625" customWidth="1"/>
    <col min="15" max="15" width="22.28515625" customWidth="1"/>
    <col min="16" max="16" width="21.5703125" customWidth="1"/>
    <col min="17" max="17" width="31.5703125" customWidth="1"/>
    <col min="18" max="18" width="20.42578125" customWidth="1"/>
    <col min="21" max="21" width="58.28515625" customWidth="1"/>
  </cols>
  <sheetData>
    <row r="1" spans="1:18" ht="18" x14ac:dyDescent="0.25">
      <c r="A1" s="35" t="s">
        <v>44</v>
      </c>
      <c r="B1" s="35"/>
      <c r="C1" s="35"/>
      <c r="D1" s="35"/>
      <c r="E1" s="35"/>
      <c r="F1" s="35"/>
      <c r="I1" s="35" t="s">
        <v>45</v>
      </c>
      <c r="J1" s="35"/>
      <c r="K1" s="35"/>
      <c r="L1" s="35"/>
      <c r="M1" s="35"/>
      <c r="N1" s="35"/>
      <c r="O1" s="35"/>
      <c r="P1" s="35"/>
      <c r="Q1" s="35"/>
      <c r="R1" s="35"/>
    </row>
    <row r="2" spans="1:18" ht="21.6" customHeight="1" x14ac:dyDescent="0.25">
      <c r="A2" s="10" t="s">
        <v>7</v>
      </c>
      <c r="B2" s="10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"/>
      <c r="H2" s="10" t="s">
        <v>7</v>
      </c>
      <c r="I2" s="10" t="s">
        <v>75</v>
      </c>
      <c r="J2" s="10" t="s">
        <v>85</v>
      </c>
      <c r="K2" s="10" t="s">
        <v>95</v>
      </c>
      <c r="L2" s="10" t="s">
        <v>105</v>
      </c>
      <c r="M2" s="10" t="s">
        <v>107</v>
      </c>
      <c r="N2" s="10" t="s">
        <v>111</v>
      </c>
      <c r="O2" s="10" t="s">
        <v>120</v>
      </c>
      <c r="P2" s="10" t="s">
        <v>122</v>
      </c>
      <c r="Q2" s="10" t="s">
        <v>130</v>
      </c>
      <c r="R2" s="10" t="s">
        <v>7</v>
      </c>
    </row>
    <row r="3" spans="1:18" ht="18" x14ac:dyDescent="0.25">
      <c r="A3" s="29">
        <v>5</v>
      </c>
      <c r="B3" s="14" t="s">
        <v>46</v>
      </c>
      <c r="C3" s="29" t="s">
        <v>14</v>
      </c>
      <c r="D3" s="14" t="s">
        <v>47</v>
      </c>
      <c r="E3" s="29" t="s">
        <v>13</v>
      </c>
      <c r="F3" s="14" t="s">
        <v>48</v>
      </c>
      <c r="G3" s="1"/>
      <c r="H3" s="17">
        <v>4</v>
      </c>
      <c r="I3" s="24" t="s">
        <v>76</v>
      </c>
      <c r="J3" s="16" t="s">
        <v>86</v>
      </c>
      <c r="K3" s="24" t="s">
        <v>96</v>
      </c>
      <c r="L3" s="16" t="s">
        <v>106</v>
      </c>
      <c r="M3" s="24" t="s">
        <v>108</v>
      </c>
      <c r="N3" s="16" t="s">
        <v>112</v>
      </c>
      <c r="O3" s="24" t="s">
        <v>121</v>
      </c>
      <c r="P3" s="16" t="s">
        <v>123</v>
      </c>
      <c r="Q3" s="24" t="s">
        <v>131</v>
      </c>
      <c r="R3" s="17">
        <v>4</v>
      </c>
    </row>
    <row r="4" spans="1:18" ht="18" x14ac:dyDescent="0.25">
      <c r="A4" s="29">
        <v>10</v>
      </c>
      <c r="B4" s="14" t="s">
        <v>49</v>
      </c>
      <c r="C4" s="29" t="s">
        <v>15</v>
      </c>
      <c r="D4" s="14"/>
      <c r="E4" s="29" t="s">
        <v>17</v>
      </c>
      <c r="F4" s="14" t="s">
        <v>50</v>
      </c>
      <c r="G4" s="1"/>
      <c r="H4" s="20">
        <v>11</v>
      </c>
      <c r="I4" s="25" t="s">
        <v>77</v>
      </c>
      <c r="J4" s="18" t="s">
        <v>87</v>
      </c>
      <c r="K4" s="25" t="s">
        <v>97</v>
      </c>
      <c r="L4" s="18">
        <v>28</v>
      </c>
      <c r="M4" s="25" t="s">
        <v>109</v>
      </c>
      <c r="N4" s="18" t="s">
        <v>113</v>
      </c>
      <c r="O4" s="30">
        <v>44717</v>
      </c>
      <c r="P4" s="19" t="s">
        <v>124</v>
      </c>
      <c r="Q4" s="27" t="s">
        <v>132</v>
      </c>
      <c r="R4" s="20">
        <v>11</v>
      </c>
    </row>
    <row r="5" spans="1:18" ht="18" x14ac:dyDescent="0.25">
      <c r="A5" s="29">
        <v>15</v>
      </c>
      <c r="B5" s="14" t="s">
        <v>51</v>
      </c>
      <c r="C5" s="29" t="s">
        <v>52</v>
      </c>
      <c r="D5" s="14">
        <v>23</v>
      </c>
      <c r="E5" s="29">
        <v>21</v>
      </c>
      <c r="F5" s="14" t="s">
        <v>53</v>
      </c>
      <c r="G5" s="1"/>
      <c r="H5" s="20"/>
      <c r="I5" s="25"/>
      <c r="J5" s="18"/>
      <c r="K5" s="25"/>
      <c r="L5" s="18"/>
      <c r="M5" s="25"/>
      <c r="N5" s="18"/>
      <c r="O5" s="25"/>
      <c r="P5" s="18"/>
      <c r="Q5" s="25"/>
      <c r="R5" s="20"/>
    </row>
    <row r="6" spans="1:18" ht="18" x14ac:dyDescent="0.25">
      <c r="A6" s="29">
        <v>20</v>
      </c>
      <c r="B6" s="14" t="s">
        <v>54</v>
      </c>
      <c r="C6" s="29">
        <v>20</v>
      </c>
      <c r="D6" s="14"/>
      <c r="E6" s="29"/>
      <c r="F6" s="14" t="s">
        <v>55</v>
      </c>
      <c r="G6" s="1"/>
      <c r="H6" s="20">
        <v>23</v>
      </c>
      <c r="I6" s="25" t="s">
        <v>78</v>
      </c>
      <c r="J6" s="18" t="s">
        <v>88</v>
      </c>
      <c r="K6" s="25" t="s">
        <v>98</v>
      </c>
      <c r="L6" s="18">
        <v>29</v>
      </c>
      <c r="M6" s="25" t="s">
        <v>110</v>
      </c>
      <c r="N6" s="18" t="s">
        <v>114</v>
      </c>
      <c r="O6" s="25">
        <v>7</v>
      </c>
      <c r="P6" s="18" t="s">
        <v>125</v>
      </c>
      <c r="Q6" s="25" t="s">
        <v>133</v>
      </c>
      <c r="R6" s="20">
        <v>23</v>
      </c>
    </row>
    <row r="7" spans="1:18" ht="18" x14ac:dyDescent="0.25">
      <c r="A7" s="29">
        <v>25</v>
      </c>
      <c r="B7" s="14" t="s">
        <v>56</v>
      </c>
      <c r="C7" s="29" t="s">
        <v>18</v>
      </c>
      <c r="D7" s="14"/>
      <c r="E7" s="29">
        <v>22</v>
      </c>
      <c r="F7" s="14">
        <v>29</v>
      </c>
      <c r="G7" s="1"/>
      <c r="H7" s="20"/>
      <c r="I7" s="25"/>
      <c r="J7" s="18"/>
      <c r="K7" s="25"/>
      <c r="L7" s="18"/>
      <c r="M7" s="25"/>
      <c r="N7" s="18"/>
      <c r="O7" s="25"/>
      <c r="P7" s="18"/>
      <c r="Q7" s="25"/>
      <c r="R7" s="20"/>
    </row>
    <row r="8" spans="1:18" ht="18" x14ac:dyDescent="0.25">
      <c r="A8" s="29">
        <v>30</v>
      </c>
      <c r="B8" s="14" t="s">
        <v>20</v>
      </c>
      <c r="C8" s="29">
        <v>23</v>
      </c>
      <c r="D8" s="14"/>
      <c r="E8" s="29"/>
      <c r="F8" s="14"/>
      <c r="G8" s="1"/>
      <c r="H8" s="20"/>
      <c r="I8" s="25"/>
      <c r="J8" s="18"/>
      <c r="K8" s="25"/>
      <c r="L8" s="18"/>
      <c r="M8" s="25"/>
      <c r="N8" s="18"/>
      <c r="O8" s="25"/>
      <c r="P8" s="18"/>
      <c r="Q8" s="25"/>
      <c r="R8" s="20"/>
    </row>
    <row r="9" spans="1:18" ht="18" x14ac:dyDescent="0.25">
      <c r="A9" s="29">
        <v>35</v>
      </c>
      <c r="B9" s="14" t="s">
        <v>57</v>
      </c>
      <c r="C9" s="29">
        <v>24</v>
      </c>
      <c r="D9" s="14"/>
      <c r="E9" s="29"/>
      <c r="F9" s="14">
        <v>30</v>
      </c>
      <c r="G9" s="1"/>
      <c r="H9" s="20"/>
      <c r="I9" s="25"/>
      <c r="J9" s="18"/>
      <c r="K9" s="25"/>
      <c r="L9" s="18"/>
      <c r="M9" s="25"/>
      <c r="N9" s="18"/>
      <c r="O9" s="25"/>
      <c r="P9" s="18"/>
      <c r="Q9" s="25"/>
      <c r="R9" s="20"/>
    </row>
    <row r="10" spans="1:18" ht="18" x14ac:dyDescent="0.25">
      <c r="A10" s="29">
        <v>40</v>
      </c>
      <c r="B10" s="14" t="s">
        <v>22</v>
      </c>
      <c r="C10" s="29">
        <v>25</v>
      </c>
      <c r="D10" s="14"/>
      <c r="E10" s="29"/>
      <c r="F10" s="14">
        <v>31</v>
      </c>
      <c r="G10" s="1"/>
      <c r="H10" s="20">
        <v>40</v>
      </c>
      <c r="I10" s="25" t="s">
        <v>79</v>
      </c>
      <c r="J10" s="18" t="s">
        <v>89</v>
      </c>
      <c r="K10" s="25" t="s">
        <v>99</v>
      </c>
      <c r="L10" s="18">
        <v>30</v>
      </c>
      <c r="M10" s="25" t="s">
        <v>53</v>
      </c>
      <c r="N10" s="18" t="s">
        <v>115</v>
      </c>
      <c r="O10" s="25">
        <v>8</v>
      </c>
      <c r="P10" s="18" t="s">
        <v>126</v>
      </c>
      <c r="Q10" s="25" t="s">
        <v>134</v>
      </c>
      <c r="R10" s="20">
        <v>40</v>
      </c>
    </row>
    <row r="11" spans="1:18" ht="18" x14ac:dyDescent="0.25">
      <c r="A11" s="29">
        <v>45</v>
      </c>
      <c r="B11" s="14" t="s">
        <v>58</v>
      </c>
      <c r="C11" s="29" t="s">
        <v>59</v>
      </c>
      <c r="D11" s="14">
        <v>24</v>
      </c>
      <c r="E11" s="29">
        <v>23</v>
      </c>
      <c r="F11" s="14"/>
      <c r="G11" s="1"/>
      <c r="H11" s="20"/>
      <c r="I11" s="25"/>
      <c r="J11" s="18"/>
      <c r="K11" s="25"/>
      <c r="L11" s="18"/>
      <c r="M11" s="25"/>
      <c r="N11" s="18"/>
      <c r="O11" s="25"/>
      <c r="P11" s="18"/>
      <c r="Q11" s="25"/>
      <c r="R11" s="20"/>
    </row>
    <row r="12" spans="1:18" ht="18" x14ac:dyDescent="0.25">
      <c r="A12" s="29">
        <v>50</v>
      </c>
      <c r="B12" s="14">
        <v>65</v>
      </c>
      <c r="C12" s="29">
        <v>28</v>
      </c>
      <c r="D12" s="14"/>
      <c r="E12" s="29"/>
      <c r="F12" s="14">
        <v>32</v>
      </c>
      <c r="G12" s="1"/>
      <c r="H12" s="20"/>
      <c r="I12" s="25"/>
      <c r="J12" s="18"/>
      <c r="K12" s="25"/>
      <c r="L12" s="18"/>
      <c r="M12" s="25"/>
      <c r="N12" s="18"/>
      <c r="O12" s="25"/>
      <c r="P12" s="18"/>
      <c r="Q12" s="25"/>
      <c r="R12" s="20"/>
    </row>
    <row r="13" spans="1:18" ht="18" x14ac:dyDescent="0.25">
      <c r="A13" s="29">
        <v>55</v>
      </c>
      <c r="B13" s="14" t="s">
        <v>60</v>
      </c>
      <c r="C13" s="29" t="s">
        <v>61</v>
      </c>
      <c r="D13" s="14"/>
      <c r="E13" s="29"/>
      <c r="F13" s="14"/>
      <c r="G13" s="1"/>
      <c r="H13" s="20"/>
      <c r="I13" s="25"/>
      <c r="J13" s="18"/>
      <c r="K13" s="25"/>
      <c r="L13" s="18"/>
      <c r="M13" s="25"/>
      <c r="N13" s="18"/>
      <c r="O13" s="25"/>
      <c r="P13" s="18"/>
      <c r="Q13" s="25"/>
      <c r="R13" s="20"/>
    </row>
    <row r="14" spans="1:18" ht="18" x14ac:dyDescent="0.25">
      <c r="A14" s="29">
        <v>60</v>
      </c>
      <c r="B14" s="14" t="s">
        <v>62</v>
      </c>
      <c r="C14" s="29" t="s">
        <v>21</v>
      </c>
      <c r="D14" s="14"/>
      <c r="E14" s="29"/>
      <c r="F14" s="14"/>
      <c r="G14" s="1"/>
      <c r="H14" s="20">
        <v>60</v>
      </c>
      <c r="I14" s="25" t="s">
        <v>80</v>
      </c>
      <c r="J14" s="18" t="s">
        <v>90</v>
      </c>
      <c r="K14" s="25" t="s">
        <v>100</v>
      </c>
      <c r="L14" s="18"/>
      <c r="M14" s="25">
        <v>27</v>
      </c>
      <c r="N14" s="18" t="s">
        <v>116</v>
      </c>
      <c r="O14" s="25">
        <v>9</v>
      </c>
      <c r="P14" s="18" t="s">
        <v>147</v>
      </c>
      <c r="Q14" s="28" t="s">
        <v>135</v>
      </c>
      <c r="R14" s="20">
        <v>60</v>
      </c>
    </row>
    <row r="15" spans="1:18" ht="18" x14ac:dyDescent="0.25">
      <c r="A15" s="29">
        <v>65</v>
      </c>
      <c r="B15" s="14" t="s">
        <v>63</v>
      </c>
      <c r="C15" s="29" t="s">
        <v>19</v>
      </c>
      <c r="D15" s="14"/>
      <c r="E15" s="29"/>
      <c r="F15" s="14">
        <v>33</v>
      </c>
      <c r="G15" s="1"/>
      <c r="H15" s="20"/>
      <c r="I15" s="25"/>
      <c r="J15" s="18"/>
      <c r="K15" s="25"/>
      <c r="L15" s="18"/>
      <c r="M15" s="25"/>
      <c r="N15" s="18"/>
      <c r="O15" s="25"/>
      <c r="P15" s="18"/>
      <c r="Q15" s="25"/>
      <c r="R15" s="20"/>
    </row>
    <row r="16" spans="1:18" ht="18" x14ac:dyDescent="0.25">
      <c r="A16" s="29">
        <v>70</v>
      </c>
      <c r="B16" s="14" t="s">
        <v>64</v>
      </c>
      <c r="C16" s="29">
        <v>35</v>
      </c>
      <c r="D16" s="14"/>
      <c r="E16" s="29">
        <v>24</v>
      </c>
      <c r="F16" s="14"/>
      <c r="G16" s="1"/>
      <c r="H16" s="20"/>
      <c r="I16" s="25"/>
      <c r="J16" s="18"/>
      <c r="K16" s="25"/>
      <c r="L16" s="18"/>
      <c r="M16" s="25"/>
      <c r="N16" s="18"/>
      <c r="O16" s="25"/>
      <c r="P16" s="18"/>
      <c r="Q16" s="25"/>
      <c r="R16" s="20"/>
    </row>
    <row r="17" spans="1:18" ht="18" x14ac:dyDescent="0.25">
      <c r="A17" s="29">
        <v>75</v>
      </c>
      <c r="B17" s="14" t="s">
        <v>65</v>
      </c>
      <c r="C17" s="29" t="s">
        <v>66</v>
      </c>
      <c r="D17" s="14"/>
      <c r="E17" s="29"/>
      <c r="F17" s="14">
        <v>34</v>
      </c>
      <c r="G17" s="1"/>
      <c r="H17" s="20">
        <v>77</v>
      </c>
      <c r="I17" s="25" t="s">
        <v>81</v>
      </c>
      <c r="J17" s="18" t="s">
        <v>91</v>
      </c>
      <c r="K17" s="25" t="s">
        <v>101</v>
      </c>
      <c r="L17" s="18"/>
      <c r="M17" s="25">
        <v>28</v>
      </c>
      <c r="N17" s="18" t="s">
        <v>117</v>
      </c>
      <c r="O17" s="25">
        <v>10</v>
      </c>
      <c r="P17" s="18" t="s">
        <v>148</v>
      </c>
      <c r="Q17" s="28" t="s">
        <v>136</v>
      </c>
      <c r="R17" s="20">
        <v>77</v>
      </c>
    </row>
    <row r="18" spans="1:18" ht="18" x14ac:dyDescent="0.25">
      <c r="A18" s="29">
        <v>80</v>
      </c>
      <c r="B18" s="14" t="s">
        <v>67</v>
      </c>
      <c r="C18" s="29" t="s">
        <v>68</v>
      </c>
      <c r="D18" s="14"/>
      <c r="E18" s="29"/>
      <c r="F18" s="14"/>
      <c r="G18" s="1"/>
      <c r="H18" s="20"/>
      <c r="I18" s="25"/>
      <c r="J18" s="18"/>
      <c r="K18" s="25"/>
      <c r="L18" s="18"/>
      <c r="M18" s="25"/>
      <c r="N18" s="18"/>
      <c r="O18" s="25"/>
      <c r="P18" s="18"/>
      <c r="Q18" s="25"/>
      <c r="R18" s="20"/>
    </row>
    <row r="19" spans="1:18" ht="18" x14ac:dyDescent="0.25">
      <c r="A19" s="29">
        <v>85</v>
      </c>
      <c r="B19" s="14" t="s">
        <v>69</v>
      </c>
      <c r="C19" s="29" t="s">
        <v>16</v>
      </c>
      <c r="D19" s="14"/>
      <c r="E19" s="29"/>
      <c r="F19" s="14">
        <v>35</v>
      </c>
      <c r="G19" s="1"/>
      <c r="H19" s="20">
        <v>89</v>
      </c>
      <c r="I19" s="25" t="s">
        <v>82</v>
      </c>
      <c r="J19" s="18" t="s">
        <v>92</v>
      </c>
      <c r="K19" s="25" t="s">
        <v>102</v>
      </c>
      <c r="L19" s="18"/>
      <c r="M19" s="25">
        <v>29</v>
      </c>
      <c r="N19" s="18" t="s">
        <v>118</v>
      </c>
      <c r="O19" s="25">
        <v>11</v>
      </c>
      <c r="P19" s="18" t="s">
        <v>127</v>
      </c>
      <c r="Q19" s="25" t="s">
        <v>137</v>
      </c>
      <c r="R19" s="20">
        <v>89</v>
      </c>
    </row>
    <row r="20" spans="1:18" ht="18" x14ac:dyDescent="0.25">
      <c r="A20" s="29">
        <v>90</v>
      </c>
      <c r="B20" s="14" t="s">
        <v>70</v>
      </c>
      <c r="C20" s="29" t="s">
        <v>71</v>
      </c>
      <c r="D20" s="14"/>
      <c r="E20" s="29"/>
      <c r="F20" s="14">
        <v>36</v>
      </c>
      <c r="G20" s="1"/>
      <c r="H20" s="20"/>
      <c r="I20" s="25"/>
      <c r="J20" s="18"/>
      <c r="K20" s="25"/>
      <c r="L20" s="18"/>
      <c r="M20" s="25"/>
      <c r="N20" s="18"/>
      <c r="O20" s="25"/>
      <c r="P20" s="18"/>
      <c r="Q20" s="25"/>
      <c r="R20" s="20"/>
    </row>
    <row r="21" spans="1:18" ht="18" x14ac:dyDescent="0.25">
      <c r="A21" s="29">
        <v>95</v>
      </c>
      <c r="B21" s="14" t="s">
        <v>72</v>
      </c>
      <c r="C21" s="29" t="s">
        <v>27</v>
      </c>
      <c r="D21" s="14"/>
      <c r="E21" s="29"/>
      <c r="F21" s="14">
        <v>37</v>
      </c>
      <c r="G21" s="1"/>
      <c r="H21" s="20">
        <v>96</v>
      </c>
      <c r="I21" s="25" t="s">
        <v>83</v>
      </c>
      <c r="J21" s="18" t="s">
        <v>93</v>
      </c>
      <c r="K21" s="25" t="s">
        <v>103</v>
      </c>
      <c r="L21" s="18"/>
      <c r="M21" s="25">
        <v>30</v>
      </c>
      <c r="N21" s="18" t="s">
        <v>119</v>
      </c>
      <c r="O21" s="25"/>
      <c r="P21" s="18" t="s">
        <v>128</v>
      </c>
      <c r="Q21" s="25" t="s">
        <v>138</v>
      </c>
      <c r="R21" s="20">
        <v>96</v>
      </c>
    </row>
    <row r="22" spans="1:18" ht="18" x14ac:dyDescent="0.25">
      <c r="A22" s="26">
        <v>100</v>
      </c>
      <c r="B22" s="15" t="s">
        <v>73</v>
      </c>
      <c r="C22" s="26" t="s">
        <v>74</v>
      </c>
      <c r="D22" s="15">
        <v>25</v>
      </c>
      <c r="E22" s="26">
        <v>25</v>
      </c>
      <c r="F22" s="15">
        <v>38</v>
      </c>
      <c r="G22" s="1"/>
      <c r="H22" s="21">
        <v>100</v>
      </c>
      <c r="I22" s="26" t="s">
        <v>84</v>
      </c>
      <c r="J22" s="15" t="s">
        <v>94</v>
      </c>
      <c r="K22" s="26" t="s">
        <v>104</v>
      </c>
      <c r="L22" s="15"/>
      <c r="M22" s="26"/>
      <c r="N22" s="15"/>
      <c r="O22" s="26"/>
      <c r="P22" s="15" t="s">
        <v>129</v>
      </c>
      <c r="Q22" s="26" t="s">
        <v>139</v>
      </c>
      <c r="R22" s="21">
        <v>100</v>
      </c>
    </row>
  </sheetData>
  <mergeCells count="2">
    <mergeCell ref="A1:F1"/>
    <mergeCell ref="I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Tehtävien tulokset</vt:lpstr>
      <vt:lpstr>Tulokset taitoalueittain</vt:lpstr>
      <vt:lpstr> Pisterajat ja persentiilit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Paananen</dc:creator>
  <cp:lastModifiedBy>Jami Kakko</cp:lastModifiedBy>
  <dcterms:created xsi:type="dcterms:W3CDTF">2021-09-17T10:50:02Z</dcterms:created>
  <dcterms:modified xsi:type="dcterms:W3CDTF">2024-03-21T11:42:59Z</dcterms:modified>
</cp:coreProperties>
</file>